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★MDS－ホームページ★\DATA\"/>
    </mc:Choice>
  </mc:AlternateContent>
  <bookViews>
    <workbookView xWindow="240" yWindow="75" windowWidth="14940" windowHeight="8550"/>
  </bookViews>
  <sheets>
    <sheet name="1路線 " sheetId="15" r:id="rId1"/>
  </sheets>
  <definedNames>
    <definedName name="_xlnm.Print_Area" localSheetId="0">'1路線 '!$A$1:$AE$88</definedName>
  </definedNames>
  <calcPr calcId="152511"/>
</workbook>
</file>

<file path=xl/calcChain.xml><?xml version="1.0" encoding="utf-8"?>
<calcChain xmlns="http://schemas.openxmlformats.org/spreadsheetml/2006/main">
  <c r="Q6" i="15" l="1"/>
  <c r="Q19" i="15" l="1"/>
  <c r="L70" i="15"/>
  <c r="L64" i="15"/>
  <c r="H63" i="15"/>
  <c r="H69" i="15"/>
  <c r="Q20" i="15"/>
  <c r="Q14" i="15"/>
  <c r="Q13" i="15"/>
  <c r="Y8" i="15"/>
  <c r="E11" i="15" s="1"/>
  <c r="U13" i="15" s="1"/>
  <c r="K1" i="15"/>
  <c r="Q21" i="15" l="1"/>
  <c r="Q15" i="15"/>
  <c r="H48" i="15" s="1"/>
  <c r="N48" i="15" s="1"/>
  <c r="H62" i="15" s="1"/>
  <c r="H64" i="15" s="1"/>
  <c r="K65" i="15" s="1"/>
  <c r="H49" i="15"/>
  <c r="N49" i="15" s="1"/>
  <c r="H68" i="15" s="1"/>
  <c r="H70" i="15" s="1"/>
  <c r="K64" i="15" l="1"/>
  <c r="K71" i="15"/>
  <c r="K70" i="15"/>
</calcChain>
</file>

<file path=xl/sharedStrings.xml><?xml version="1.0" encoding="utf-8"?>
<sst xmlns="http://schemas.openxmlformats.org/spreadsheetml/2006/main" count="94" uniqueCount="65">
  <si>
    <t>使用鋼材</t>
  </si>
  <si>
    <t>σba＝</t>
    <phoneticPr fontId="2"/>
  </si>
  <si>
    <t>A＝</t>
    <phoneticPr fontId="2"/>
  </si>
  <si>
    <t>Z＝</t>
    <phoneticPr fontId="2"/>
  </si>
  <si>
    <t>Aw＝</t>
    <phoneticPr fontId="2"/>
  </si>
  <si>
    <t>×</t>
    <phoneticPr fontId="2"/>
  </si>
  <si>
    <t>＝</t>
    <phoneticPr fontId="2"/>
  </si>
  <si>
    <t>Ｍ＝</t>
    <phoneticPr fontId="2"/>
  </si>
  <si>
    <t>kN・m</t>
    <phoneticPr fontId="2"/>
  </si>
  <si>
    <t>Ｓ＝</t>
    <phoneticPr fontId="2"/>
  </si>
  <si>
    <t>kN</t>
    <phoneticPr fontId="2"/>
  </si>
  <si>
    <t>Ｍ／Ｚ</t>
    <phoneticPr fontId="2"/>
  </si>
  <si>
    <t>Ｓ／Aw</t>
    <phoneticPr fontId="2"/>
  </si>
  <si>
    <t>断面力</t>
    <rPh sb="0" eb="2">
      <t>ダンメン</t>
    </rPh>
    <rPh sb="2" eb="3">
      <t>リョク</t>
    </rPh>
    <phoneticPr fontId="2"/>
  </si>
  <si>
    <t>許容応力度</t>
    <rPh sb="0" eb="2">
      <t>キョヨウ</t>
    </rPh>
    <rPh sb="2" eb="4">
      <t>オウリョク</t>
    </rPh>
    <rPh sb="4" eb="5">
      <t>ド</t>
    </rPh>
    <phoneticPr fontId="2"/>
  </si>
  <si>
    <t>曲げ圧縮応力度</t>
  </si>
  <si>
    <t>σbcy＝</t>
    <phoneticPr fontId="2"/>
  </si>
  <si>
    <t>→</t>
    <phoneticPr fontId="2"/>
  </si>
  <si>
    <t>N・mm</t>
    <phoneticPr fontId="2"/>
  </si>
  <si>
    <t>N</t>
    <phoneticPr fontId="2"/>
  </si>
  <si>
    <t>τ＝</t>
    <phoneticPr fontId="2"/>
  </si>
  <si>
    <t>せん断応力度　</t>
  </si>
  <si>
    <t>←</t>
    <phoneticPr fontId="2"/>
  </si>
  <si>
    <t>M</t>
    <phoneticPr fontId="2"/>
  </si>
  <si>
    <t>L</t>
    <phoneticPr fontId="2"/>
  </si>
  <si>
    <t>２）応力計算</t>
    <rPh sb="2" eb="4">
      <t>オウリョク</t>
    </rPh>
    <rPh sb="4" eb="6">
      <t>ケイサン</t>
    </rPh>
    <phoneticPr fontId="2"/>
  </si>
  <si>
    <t>ｗ</t>
    <phoneticPr fontId="2"/>
  </si>
  <si>
    <t>w</t>
    <phoneticPr fontId="2"/>
  </si>
  <si>
    <t>S</t>
    <phoneticPr fontId="2"/>
  </si>
  <si>
    <t>土留め板の計算</t>
    <rPh sb="0" eb="4">
      <t>ドドメイタ</t>
    </rPh>
    <rPh sb="5" eb="7">
      <t>ケイサン</t>
    </rPh>
    <phoneticPr fontId="4"/>
  </si>
  <si>
    <t>土留め板の必要板厚は最終掘削深さでの土圧を荷重とし、親杭のフランジ間をスパンとして</t>
    <rPh sb="0" eb="2">
      <t>ドドメ</t>
    </rPh>
    <rPh sb="3" eb="4">
      <t>イタ</t>
    </rPh>
    <rPh sb="5" eb="7">
      <t>ヒツヨウ</t>
    </rPh>
    <rPh sb="7" eb="8">
      <t>イタ</t>
    </rPh>
    <rPh sb="8" eb="9">
      <t>アツ</t>
    </rPh>
    <rPh sb="10" eb="12">
      <t>サイシュウ</t>
    </rPh>
    <rPh sb="12" eb="14">
      <t>クッサク</t>
    </rPh>
    <rPh sb="14" eb="15">
      <t>フカ</t>
    </rPh>
    <rPh sb="18" eb="20">
      <t>ドアツ</t>
    </rPh>
    <rPh sb="21" eb="23">
      <t>カジュウ</t>
    </rPh>
    <rPh sb="26" eb="27">
      <t>オヤ</t>
    </rPh>
    <rPh sb="27" eb="28">
      <t>クイ</t>
    </rPh>
    <rPh sb="33" eb="34">
      <t>アイダ</t>
    </rPh>
    <phoneticPr fontId="4"/>
  </si>
  <si>
    <t>求める。</t>
    <rPh sb="0" eb="1">
      <t>モト</t>
    </rPh>
    <phoneticPr fontId="4"/>
  </si>
  <si>
    <t>掘削底面までの最大土圧強度</t>
    <rPh sb="0" eb="2">
      <t>クッサク</t>
    </rPh>
    <rPh sb="2" eb="4">
      <t>テイメン</t>
    </rPh>
    <rPh sb="7" eb="9">
      <t>サイダイ</t>
    </rPh>
    <rPh sb="9" eb="11">
      <t>ドアツ</t>
    </rPh>
    <rPh sb="11" eb="13">
      <t>キョウド</t>
    </rPh>
    <phoneticPr fontId="4"/>
  </si>
  <si>
    <t>ｗ</t>
    <phoneticPr fontId="4"/>
  </si>
  <si>
    <t>＝</t>
    <phoneticPr fontId="4"/>
  </si>
  <si>
    <t>スパン</t>
    <phoneticPr fontId="4"/>
  </si>
  <si>
    <t>Ｌ2</t>
    <phoneticPr fontId="4"/>
  </si>
  <si>
    <t>親杭間隔－フランジ幅</t>
    <rPh sb="0" eb="1">
      <t>オヤ</t>
    </rPh>
    <rPh sb="1" eb="2">
      <t>クイ</t>
    </rPh>
    <rPh sb="2" eb="4">
      <t>カンカク</t>
    </rPh>
    <rPh sb="9" eb="10">
      <t>ハバ</t>
    </rPh>
    <phoneticPr fontId="4"/>
  </si>
  <si>
    <t>－</t>
    <phoneticPr fontId="4"/>
  </si>
  <si>
    <t>m</t>
    <phoneticPr fontId="4"/>
  </si>
  <si>
    <t>軽量鋼矢板</t>
    <rPh sb="0" eb="2">
      <t>ケイリョウ</t>
    </rPh>
    <rPh sb="2" eb="5">
      <t>コウヤイタ</t>
    </rPh>
    <phoneticPr fontId="2"/>
  </si>
  <si>
    <t>LSP-1(4)</t>
  </si>
  <si>
    <t>LSP-1(5)</t>
  </si>
  <si>
    <t>LSP-2(5)</t>
  </si>
  <si>
    <t>LSP-3A(5)</t>
  </si>
  <si>
    <t>LSP-3B(6)</t>
  </si>
  <si>
    <t>LSP-3C(6)</t>
  </si>
  <si>
    <t>LSP-3D(6)</t>
  </si>
  <si>
    <t>LSP-5(6)</t>
  </si>
  <si>
    <t>LSP-5(7)</t>
  </si>
  <si>
    <t>τa＝</t>
    <phoneticPr fontId="2"/>
  </si>
  <si>
    <t>１）断面力算定</t>
    <rPh sb="2" eb="5">
      <t>ダンメンリョク</t>
    </rPh>
    <rPh sb="5" eb="7">
      <t>サンテイ</t>
    </rPh>
    <phoneticPr fontId="2"/>
  </si>
  <si>
    <r>
      <t>kN/m</t>
    </r>
    <r>
      <rPr>
        <vertAlign val="superscript"/>
        <sz val="10.5"/>
        <rFont val="ＭＳ 明朝"/>
        <family val="1"/>
        <charset val="128"/>
      </rPr>
      <t>2</t>
    </r>
    <phoneticPr fontId="4"/>
  </si>
  <si>
    <r>
      <t>cm</t>
    </r>
    <r>
      <rPr>
        <vertAlign val="superscript"/>
        <sz val="10.5"/>
        <rFont val="ＭＳ 明朝"/>
        <family val="1"/>
        <charset val="128"/>
      </rPr>
      <t>2</t>
    </r>
    <phoneticPr fontId="2"/>
  </si>
  <si>
    <r>
      <t>mm</t>
    </r>
    <r>
      <rPr>
        <vertAlign val="superscript"/>
        <sz val="10.5"/>
        <rFont val="ＭＳ 明朝"/>
        <family val="1"/>
        <charset val="128"/>
      </rPr>
      <t>2</t>
    </r>
    <phoneticPr fontId="2"/>
  </si>
  <si>
    <r>
      <t>cm</t>
    </r>
    <r>
      <rPr>
        <vertAlign val="superscript"/>
        <sz val="10.5"/>
        <rFont val="ＭＳ 明朝"/>
        <family val="1"/>
        <charset val="128"/>
      </rPr>
      <t>3</t>
    </r>
    <phoneticPr fontId="2"/>
  </si>
  <si>
    <r>
      <t>mm</t>
    </r>
    <r>
      <rPr>
        <vertAlign val="superscript"/>
        <sz val="10.5"/>
        <rFont val="ＭＳ 明朝"/>
        <family val="1"/>
        <charset val="128"/>
      </rPr>
      <t>3</t>
    </r>
    <phoneticPr fontId="2"/>
  </si>
  <si>
    <r>
      <t>N/mm</t>
    </r>
    <r>
      <rPr>
        <vertAlign val="superscript"/>
        <sz val="10.5"/>
        <rFont val="ＭＳ 明朝"/>
        <family val="1"/>
        <charset val="128"/>
      </rPr>
      <t>2</t>
    </r>
    <phoneticPr fontId="2"/>
  </si>
  <si>
    <t>LSP-3A(4)</t>
  </si>
  <si>
    <t>LSP-1(3)</t>
  </si>
  <si>
    <t>LSP-2(4)</t>
  </si>
  <si>
    <t>LSP-3B(5)</t>
  </si>
  <si>
    <t>LSP-3C(5)</t>
  </si>
  <si>
    <t>LSP-3D(5)</t>
  </si>
  <si>
    <t>LSP-5(5)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</si>
</sst>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;[Red]\-#,##0.000"/>
    <numFmt numFmtId="177" formatCode="0.00&quot;m&quot;"/>
    <numFmt numFmtId="178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10.5"/>
      <color indexed="12"/>
      <name val="ＭＳ 明朝"/>
      <family val="1"/>
      <charset val="128"/>
    </font>
    <font>
      <vertAlign val="superscript"/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rgb="FF0000FF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40" fontId="3" fillId="2" borderId="0" xfId="1" applyNumberFormat="1" applyFont="1" applyFill="1" applyAlignment="1">
      <alignment horizontal="center" vertical="center"/>
    </xf>
    <xf numFmtId="176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38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0" fontId="3" fillId="2" borderId="0" xfId="1" applyNumberFormat="1" applyFont="1" applyFill="1" applyAlignment="1">
      <alignment horizontal="center" vertical="center"/>
    </xf>
    <xf numFmtId="11" fontId="3" fillId="2" borderId="0" xfId="1" applyNumberFormat="1" applyFont="1" applyFill="1" applyAlignment="1">
      <alignment horizontal="center" vertical="center" shrinkToFit="1"/>
    </xf>
    <xf numFmtId="178" fontId="3" fillId="2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1" fontId="3" fillId="2" borderId="2" xfId="0" applyNumberFormat="1" applyFont="1" applyFill="1" applyBorder="1" applyAlignment="1">
      <alignment horizontal="center" vertical="center" shrinkToFit="1"/>
    </xf>
    <xf numFmtId="38" fontId="3" fillId="2" borderId="0" xfId="0" applyNumberFormat="1" applyFont="1" applyFill="1" applyAlignment="1">
      <alignment horizontal="center" vertical="center"/>
    </xf>
    <xf numFmtId="11" fontId="3" fillId="2" borderId="2" xfId="1" applyNumberFormat="1" applyFont="1" applyFill="1" applyBorder="1" applyAlignment="1">
      <alignment horizontal="center" vertical="center" shrinkToFit="1"/>
    </xf>
    <xf numFmtId="38" fontId="3" fillId="2" borderId="3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textRotation="90"/>
    </xf>
    <xf numFmtId="2" fontId="3" fillId="2" borderId="2" xfId="0" applyNumberFormat="1" applyFont="1" applyFill="1" applyBorder="1" applyAlignment="1">
      <alignment horizontal="center" vertical="center"/>
    </xf>
    <xf numFmtId="38" fontId="3" fillId="2" borderId="0" xfId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00"/>
      <color rgb="FFFF66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9</xdr:row>
      <xdr:rowOff>142875</xdr:rowOff>
    </xdr:from>
    <xdr:to>
      <xdr:col>6</xdr:col>
      <xdr:colOff>171450</xdr:colOff>
      <xdr:row>10</xdr:row>
      <xdr:rowOff>85725</xdr:rowOff>
    </xdr:to>
    <xdr:sp macro="" textlink="">
      <xdr:nvSpPr>
        <xdr:cNvPr id="2" name="二等辺三角形 37"/>
        <xdr:cNvSpPr>
          <a:spLocks noChangeArrowheads="1"/>
        </xdr:cNvSpPr>
      </xdr:nvSpPr>
      <xdr:spPr bwMode="auto">
        <a:xfrm rot="5400000">
          <a:off x="1223963" y="2214562"/>
          <a:ext cx="171450" cy="142875"/>
        </a:xfrm>
        <a:prstGeom prst="triangle">
          <a:avLst>
            <a:gd name="adj" fmla="val 50000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16</xdr:row>
      <xdr:rowOff>133350</xdr:rowOff>
    </xdr:from>
    <xdr:to>
      <xdr:col>6</xdr:col>
      <xdr:colOff>180975</xdr:colOff>
      <xdr:row>17</xdr:row>
      <xdr:rowOff>76200</xdr:rowOff>
    </xdr:to>
    <xdr:sp macro="" textlink="">
      <xdr:nvSpPr>
        <xdr:cNvPr id="3" name="二等辺三角形 38"/>
        <xdr:cNvSpPr>
          <a:spLocks noChangeArrowheads="1"/>
        </xdr:cNvSpPr>
      </xdr:nvSpPr>
      <xdr:spPr bwMode="auto">
        <a:xfrm rot="5400000">
          <a:off x="1233488" y="3805237"/>
          <a:ext cx="171450" cy="142875"/>
        </a:xfrm>
        <a:prstGeom prst="triangle">
          <a:avLst>
            <a:gd name="adj" fmla="val 50000"/>
          </a:avLst>
        </a:prstGeom>
        <a:solidFill>
          <a:srgbClr val="FF0000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57979</xdr:colOff>
      <xdr:row>72</xdr:row>
      <xdr:rowOff>78466</xdr:rowOff>
    </xdr:from>
    <xdr:to>
      <xdr:col>30</xdr:col>
      <xdr:colOff>97735</xdr:colOff>
      <xdr:row>84</xdr:row>
      <xdr:rowOff>71642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9" y="16766266"/>
          <a:ext cx="6116706" cy="273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165652</xdr:colOff>
      <xdr:row>0</xdr:row>
      <xdr:rowOff>0</xdr:rowOff>
    </xdr:from>
    <xdr:to>
      <xdr:col>74</xdr:col>
      <xdr:colOff>73710</xdr:colOff>
      <xdr:row>26</xdr:row>
      <xdr:rowOff>8356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00" y="0"/>
          <a:ext cx="6666667" cy="60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73"/>
  <sheetViews>
    <sheetView tabSelected="1" zoomScale="115" zoomScaleNormal="115" workbookViewId="0">
      <selection activeCell="Y14" sqref="Y14:Z14"/>
    </sheetView>
  </sheetViews>
  <sheetFormatPr defaultColWidth="2.625" defaultRowHeight="18" customHeight="1" x14ac:dyDescent="0.15"/>
  <cols>
    <col min="1" max="4" width="2.625" style="4"/>
    <col min="5" max="5" width="2.75" style="4" bestFit="1" customWidth="1"/>
    <col min="6" max="8" width="2.625" style="4"/>
    <col min="9" max="9" width="2.625" style="4" customWidth="1"/>
    <col min="10" max="10" width="2.625" style="4"/>
    <col min="11" max="11" width="3.25" style="4" bestFit="1" customWidth="1"/>
    <col min="12" max="19" width="2.625" style="4"/>
    <col min="20" max="20" width="2.75" style="4" bestFit="1" customWidth="1"/>
    <col min="21" max="23" width="2.625" style="4"/>
    <col min="24" max="24" width="2.75" style="4" bestFit="1" customWidth="1"/>
    <col min="25" max="16384" width="2.625" style="4"/>
  </cols>
  <sheetData>
    <row r="1" spans="1:28" s="1" customFormat="1" ht="18" customHeight="1" x14ac:dyDescent="0.15">
      <c r="A1" s="1" t="s">
        <v>29</v>
      </c>
      <c r="K1" s="1" t="str">
        <f ca="1">RIGHT(CELL("filename",A1),LEN(CELL("filename",A1))-FIND("]",CELL("filename",A1)))</f>
        <v xml:space="preserve">1路線 </v>
      </c>
    </row>
    <row r="2" spans="1:28" ht="18" customHeight="1" x14ac:dyDescent="0.15">
      <c r="A2" s="4" t="s">
        <v>51</v>
      </c>
    </row>
    <row r="3" spans="1:28" s="1" customFormat="1" ht="18" customHeight="1" x14ac:dyDescent="0.15">
      <c r="B3" s="1" t="s">
        <v>30</v>
      </c>
    </row>
    <row r="4" spans="1:28" s="1" customFormat="1" ht="18" customHeight="1" x14ac:dyDescent="0.15">
      <c r="B4" s="1" t="s">
        <v>31</v>
      </c>
    </row>
    <row r="5" spans="1:28" s="1" customFormat="1" ht="18" customHeight="1" x14ac:dyDescent="0.15"/>
    <row r="6" spans="1:28" s="1" customFormat="1" ht="18" customHeight="1" x14ac:dyDescent="0.15">
      <c r="B6" s="1" t="s">
        <v>32</v>
      </c>
      <c r="O6" s="2" t="s">
        <v>33</v>
      </c>
      <c r="P6" s="3" t="s">
        <v>34</v>
      </c>
      <c r="Q6" s="36">
        <f>55.182+42.35</f>
        <v>97.532000000000011</v>
      </c>
      <c r="R6" s="36"/>
      <c r="S6" s="36"/>
      <c r="T6" s="1" t="s">
        <v>52</v>
      </c>
    </row>
    <row r="7" spans="1:28" s="1" customFormat="1" ht="18" customHeight="1" x14ac:dyDescent="0.15">
      <c r="B7" s="1" t="s">
        <v>35</v>
      </c>
      <c r="O7" s="2" t="s">
        <v>36</v>
      </c>
      <c r="P7" s="3" t="s">
        <v>34</v>
      </c>
      <c r="Q7" s="1" t="s">
        <v>37</v>
      </c>
    </row>
    <row r="8" spans="1:28" s="1" customFormat="1" ht="18" customHeight="1" x14ac:dyDescent="0.15">
      <c r="P8" s="3" t="s">
        <v>34</v>
      </c>
      <c r="Q8" s="33">
        <v>2</v>
      </c>
      <c r="R8" s="33"/>
      <c r="S8" s="33"/>
      <c r="T8" s="3" t="s">
        <v>38</v>
      </c>
      <c r="U8" s="33">
        <v>0.3</v>
      </c>
      <c r="V8" s="33"/>
      <c r="W8" s="33"/>
      <c r="X8" s="3" t="s">
        <v>34</v>
      </c>
      <c r="Y8" s="34">
        <f>Q8-U8</f>
        <v>1.7</v>
      </c>
      <c r="Z8" s="34"/>
      <c r="AA8" s="34"/>
      <c r="AB8" s="1" t="s">
        <v>39</v>
      </c>
    </row>
    <row r="10" spans="1:28" ht="18" customHeight="1" x14ac:dyDescent="0.15">
      <c r="G10" s="5"/>
    </row>
    <row r="11" spans="1:28" ht="18" customHeight="1" x14ac:dyDescent="0.15">
      <c r="E11" s="37">
        <f>Y8</f>
        <v>1.7</v>
      </c>
      <c r="F11" s="6"/>
      <c r="G11" s="5"/>
      <c r="H11" s="7"/>
      <c r="I11" s="4" t="s">
        <v>22</v>
      </c>
      <c r="O11" s="24" t="s">
        <v>23</v>
      </c>
      <c r="P11" s="24" t="s">
        <v>6</v>
      </c>
      <c r="Q11" s="11" t="s">
        <v>27</v>
      </c>
      <c r="R11" s="11" t="s">
        <v>5</v>
      </c>
      <c r="S11" s="11" t="s">
        <v>24</v>
      </c>
      <c r="T11" s="8">
        <v>2</v>
      </c>
    </row>
    <row r="12" spans="1:28" ht="18" customHeight="1" x14ac:dyDescent="0.15">
      <c r="E12" s="37"/>
      <c r="F12" s="9"/>
      <c r="H12" s="10"/>
      <c r="I12" s="4" t="s">
        <v>22</v>
      </c>
      <c r="O12" s="24"/>
      <c r="P12" s="24"/>
      <c r="Q12" s="21">
        <v>8</v>
      </c>
      <c r="R12" s="21"/>
      <c r="S12" s="21"/>
    </row>
    <row r="13" spans="1:28" ht="18" customHeight="1" x14ac:dyDescent="0.15">
      <c r="E13" s="37"/>
      <c r="F13" s="9"/>
      <c r="H13" s="10"/>
      <c r="I13" s="4" t="s">
        <v>22</v>
      </c>
      <c r="P13" s="24" t="s">
        <v>6</v>
      </c>
      <c r="Q13" s="20">
        <f>Q6</f>
        <v>97.532000000000011</v>
      </c>
      <c r="R13" s="20"/>
      <c r="S13" s="20"/>
      <c r="T13" s="12" t="s">
        <v>5</v>
      </c>
      <c r="U13" s="38">
        <f>E11</f>
        <v>1.7</v>
      </c>
      <c r="V13" s="38"/>
      <c r="W13" s="38"/>
      <c r="X13" s="8">
        <v>2</v>
      </c>
    </row>
    <row r="14" spans="1:28" ht="18" customHeight="1" x14ac:dyDescent="0.15">
      <c r="E14" s="37"/>
      <c r="F14" s="9"/>
      <c r="H14" s="10"/>
      <c r="I14" s="4" t="s">
        <v>22</v>
      </c>
      <c r="J14" s="5" t="s">
        <v>26</v>
      </c>
      <c r="P14" s="24"/>
      <c r="Q14" s="21">
        <f>Q12</f>
        <v>8</v>
      </c>
      <c r="R14" s="21"/>
      <c r="S14" s="21"/>
      <c r="T14" s="21"/>
      <c r="U14" s="21"/>
      <c r="V14" s="21"/>
      <c r="W14" s="21"/>
    </row>
    <row r="15" spans="1:28" ht="18" customHeight="1" x14ac:dyDescent="0.15">
      <c r="E15" s="37"/>
      <c r="F15" s="9"/>
      <c r="H15" s="10"/>
      <c r="I15" s="4" t="s">
        <v>22</v>
      </c>
      <c r="P15" s="4" t="s">
        <v>6</v>
      </c>
      <c r="Q15" s="22">
        <f>Q13*U13^2/Q14</f>
        <v>35.233435</v>
      </c>
      <c r="R15" s="22"/>
      <c r="S15" s="22"/>
      <c r="T15" s="4" t="s">
        <v>8</v>
      </c>
    </row>
    <row r="16" spans="1:28" ht="18" customHeight="1" x14ac:dyDescent="0.15">
      <c r="E16" s="37"/>
      <c r="F16" s="9"/>
      <c r="H16" s="10"/>
      <c r="I16" s="4" t="s">
        <v>22</v>
      </c>
    </row>
    <row r="17" spans="5:24" ht="18" customHeight="1" x14ac:dyDescent="0.15">
      <c r="E17" s="37"/>
      <c r="F17" s="13"/>
      <c r="H17" s="14"/>
      <c r="I17" s="4" t="s">
        <v>22</v>
      </c>
      <c r="O17" s="24" t="s">
        <v>28</v>
      </c>
      <c r="P17" s="24" t="s">
        <v>6</v>
      </c>
      <c r="Q17" s="11" t="s">
        <v>27</v>
      </c>
      <c r="R17" s="11" t="s">
        <v>5</v>
      </c>
      <c r="S17" s="11" t="s">
        <v>24</v>
      </c>
      <c r="T17" s="8"/>
    </row>
    <row r="18" spans="5:24" ht="18" customHeight="1" x14ac:dyDescent="0.15">
      <c r="O18" s="24"/>
      <c r="P18" s="24"/>
      <c r="Q18" s="21">
        <v>2</v>
      </c>
      <c r="R18" s="21"/>
      <c r="S18" s="21"/>
    </row>
    <row r="19" spans="5:24" ht="18" customHeight="1" x14ac:dyDescent="0.15">
      <c r="P19" s="24" t="s">
        <v>6</v>
      </c>
      <c r="Q19" s="20">
        <f>Q6</f>
        <v>97.532000000000011</v>
      </c>
      <c r="R19" s="20"/>
      <c r="S19" s="20"/>
      <c r="T19" s="12" t="s">
        <v>5</v>
      </c>
      <c r="U19" s="20">
        <v>3.18</v>
      </c>
      <c r="V19" s="20"/>
      <c r="W19" s="20"/>
      <c r="X19" s="8"/>
    </row>
    <row r="20" spans="5:24" ht="18" customHeight="1" x14ac:dyDescent="0.15">
      <c r="P20" s="24"/>
      <c r="Q20" s="21">
        <f>Q18</f>
        <v>2</v>
      </c>
      <c r="R20" s="21"/>
      <c r="S20" s="21"/>
      <c r="T20" s="21"/>
      <c r="U20" s="21"/>
      <c r="V20" s="21"/>
      <c r="W20" s="21"/>
    </row>
    <row r="21" spans="5:24" ht="18" customHeight="1" x14ac:dyDescent="0.15">
      <c r="P21" s="4" t="s">
        <v>6</v>
      </c>
      <c r="Q21" s="22">
        <f>Q19*U19/Q20</f>
        <v>155.07588000000001</v>
      </c>
      <c r="R21" s="22"/>
      <c r="S21" s="22"/>
      <c r="T21" s="4" t="s">
        <v>8</v>
      </c>
    </row>
    <row r="45" spans="1:17" ht="18" customHeight="1" x14ac:dyDescent="0.15">
      <c r="A45" s="4" t="s">
        <v>25</v>
      </c>
    </row>
    <row r="46" spans="1:17" ht="18" customHeight="1" x14ac:dyDescent="0.15">
      <c r="M46" s="15"/>
    </row>
    <row r="47" spans="1:17" ht="18" customHeight="1" x14ac:dyDescent="0.15">
      <c r="C47" s="16" t="s">
        <v>13</v>
      </c>
      <c r="G47" s="19"/>
      <c r="H47" s="5"/>
    </row>
    <row r="48" spans="1:17" ht="18" customHeight="1" x14ac:dyDescent="0.15">
      <c r="G48" s="19" t="s">
        <v>7</v>
      </c>
      <c r="H48" s="25">
        <f>Q15</f>
        <v>35.233435</v>
      </c>
      <c r="I48" s="25"/>
      <c r="J48" s="25"/>
      <c r="K48" s="16" t="s">
        <v>8</v>
      </c>
      <c r="M48" s="4" t="s">
        <v>17</v>
      </c>
      <c r="N48" s="26">
        <f>H48*1000000</f>
        <v>35233435</v>
      </c>
      <c r="O48" s="26"/>
      <c r="P48" s="26"/>
      <c r="Q48" s="16" t="s">
        <v>18</v>
      </c>
    </row>
    <row r="49" spans="3:37" ht="18" customHeight="1" x14ac:dyDescent="0.15">
      <c r="G49" s="19" t="s">
        <v>9</v>
      </c>
      <c r="H49" s="25">
        <f>Q19</f>
        <v>97.532000000000011</v>
      </c>
      <c r="I49" s="25"/>
      <c r="J49" s="25"/>
      <c r="K49" s="16" t="s">
        <v>10</v>
      </c>
      <c r="M49" s="4" t="s">
        <v>17</v>
      </c>
      <c r="N49" s="26">
        <f>H49*1000</f>
        <v>97532.000000000015</v>
      </c>
      <c r="O49" s="26"/>
      <c r="P49" s="26"/>
      <c r="Q49" s="16" t="s">
        <v>19</v>
      </c>
    </row>
    <row r="50" spans="3:37" ht="18" customHeight="1" x14ac:dyDescent="0.15">
      <c r="G50" s="19"/>
      <c r="H50" s="17"/>
      <c r="I50" s="17"/>
      <c r="J50" s="16"/>
      <c r="M50" s="18"/>
    </row>
    <row r="51" spans="3:37" ht="18" customHeight="1" x14ac:dyDescent="0.15">
      <c r="C51" s="16" t="s">
        <v>0</v>
      </c>
    </row>
    <row r="52" spans="3:37" ht="18" customHeight="1" x14ac:dyDescent="0.15">
      <c r="G52" s="19" t="s">
        <v>40</v>
      </c>
      <c r="H52" s="35" t="s">
        <v>61</v>
      </c>
      <c r="I52" s="35"/>
      <c r="J52" s="35"/>
      <c r="K52" s="35"/>
      <c r="AK52" s="4" t="s">
        <v>59</v>
      </c>
    </row>
    <row r="53" spans="3:37" ht="18" customHeight="1" x14ac:dyDescent="0.15">
      <c r="G53" s="19" t="s">
        <v>2</v>
      </c>
      <c r="H53" s="25">
        <v>82.53</v>
      </c>
      <c r="I53" s="25"/>
      <c r="J53" s="25"/>
      <c r="K53" s="4" t="s">
        <v>53</v>
      </c>
      <c r="M53" s="23">
        <v>8253</v>
      </c>
      <c r="N53" s="23"/>
      <c r="O53" s="23"/>
      <c r="P53" s="4" t="s">
        <v>54</v>
      </c>
      <c r="AK53" s="4" t="s">
        <v>41</v>
      </c>
    </row>
    <row r="54" spans="3:37" ht="18" customHeight="1" x14ac:dyDescent="0.15">
      <c r="G54" s="19" t="s">
        <v>3</v>
      </c>
      <c r="H54" s="27">
        <v>171</v>
      </c>
      <c r="I54" s="27"/>
      <c r="J54" s="27"/>
      <c r="K54" s="4" t="s">
        <v>55</v>
      </c>
      <c r="M54" s="39">
        <v>171000</v>
      </c>
      <c r="N54" s="39"/>
      <c r="O54" s="39"/>
      <c r="P54" s="4" t="s">
        <v>56</v>
      </c>
      <c r="AK54" s="4" t="s">
        <v>42</v>
      </c>
    </row>
    <row r="55" spans="3:37" ht="18" customHeight="1" x14ac:dyDescent="0.15">
      <c r="G55" s="19" t="s">
        <v>4</v>
      </c>
      <c r="H55" s="23">
        <v>8253</v>
      </c>
      <c r="I55" s="23"/>
      <c r="J55" s="23"/>
      <c r="K55" s="4" t="s">
        <v>54</v>
      </c>
      <c r="AK55" s="4" t="s">
        <v>60</v>
      </c>
    </row>
    <row r="56" spans="3:37" ht="18" customHeight="1" x14ac:dyDescent="0.15">
      <c r="G56" s="19"/>
      <c r="H56" s="5"/>
      <c r="AK56" s="4" t="s">
        <v>43</v>
      </c>
    </row>
    <row r="57" spans="3:37" ht="18" customHeight="1" x14ac:dyDescent="0.15">
      <c r="C57" s="16" t="s">
        <v>14</v>
      </c>
      <c r="AK57" s="4" t="s">
        <v>58</v>
      </c>
    </row>
    <row r="58" spans="3:37" ht="18" customHeight="1" x14ac:dyDescent="0.15">
      <c r="G58" s="19" t="s">
        <v>1</v>
      </c>
      <c r="H58" s="23">
        <v>210</v>
      </c>
      <c r="I58" s="23"/>
      <c r="J58" s="23"/>
      <c r="K58" s="4" t="s">
        <v>57</v>
      </c>
      <c r="Q58" s="19" t="s">
        <v>50</v>
      </c>
      <c r="R58" s="23">
        <v>120</v>
      </c>
      <c r="S58" s="23"/>
      <c r="T58" s="23"/>
      <c r="U58" s="4" t="s">
        <v>57</v>
      </c>
      <c r="AK58" s="4" t="s">
        <v>44</v>
      </c>
    </row>
    <row r="59" spans="3:37" ht="18" customHeight="1" x14ac:dyDescent="0.15">
      <c r="AK59" s="4" t="s">
        <v>61</v>
      </c>
    </row>
    <row r="60" spans="3:37" ht="18" customHeight="1" x14ac:dyDescent="0.15">
      <c r="C60" s="4" t="s">
        <v>15</v>
      </c>
      <c r="AK60" s="4" t="s">
        <v>45</v>
      </c>
    </row>
    <row r="61" spans="3:37" ht="18" customHeight="1" x14ac:dyDescent="0.15">
      <c r="G61" s="19" t="s">
        <v>16</v>
      </c>
      <c r="H61" s="24" t="s">
        <v>11</v>
      </c>
      <c r="I61" s="24"/>
      <c r="AK61" s="4" t="s">
        <v>62</v>
      </c>
    </row>
    <row r="62" spans="3:37" ht="18" customHeight="1" x14ac:dyDescent="0.15">
      <c r="G62" s="28" t="s">
        <v>6</v>
      </c>
      <c r="H62" s="31">
        <f>N48</f>
        <v>35233435</v>
      </c>
      <c r="I62" s="31"/>
      <c r="J62" s="31"/>
      <c r="AK62" s="4" t="s">
        <v>46</v>
      </c>
    </row>
    <row r="63" spans="3:37" ht="18" customHeight="1" x14ac:dyDescent="0.15">
      <c r="G63" s="28"/>
      <c r="H63" s="32">
        <f>M54</f>
        <v>171000</v>
      </c>
      <c r="I63" s="32"/>
      <c r="J63" s="32"/>
      <c r="AK63" s="4" t="s">
        <v>63</v>
      </c>
    </row>
    <row r="64" spans="3:37" ht="18" customHeight="1" x14ac:dyDescent="0.15">
      <c r="G64" s="19" t="s">
        <v>6</v>
      </c>
      <c r="H64" s="23">
        <f>H62/H63</f>
        <v>206.04347953216373</v>
      </c>
      <c r="I64" s="23"/>
      <c r="J64" s="23"/>
      <c r="K64" s="5" t="str">
        <f>IF(H64&lt;L64,"&lt;","&gt;")</f>
        <v>&lt;</v>
      </c>
      <c r="L64" s="23">
        <f>H58</f>
        <v>210</v>
      </c>
      <c r="M64" s="23"/>
      <c r="N64" s="23"/>
      <c r="AK64" s="4" t="s">
        <v>47</v>
      </c>
    </row>
    <row r="65" spans="3:37" ht="18" customHeight="1" x14ac:dyDescent="0.15">
      <c r="K65" s="5" t="str">
        <f>IF(H64&lt;L64,"OK","NG")</f>
        <v>OK</v>
      </c>
      <c r="AK65" s="4" t="s">
        <v>64</v>
      </c>
    </row>
    <row r="66" spans="3:37" ht="18" customHeight="1" x14ac:dyDescent="0.15">
      <c r="C66" s="4" t="s">
        <v>21</v>
      </c>
      <c r="AK66" s="4" t="s">
        <v>48</v>
      </c>
    </row>
    <row r="67" spans="3:37" ht="18" customHeight="1" x14ac:dyDescent="0.15">
      <c r="G67" s="19" t="s">
        <v>20</v>
      </c>
      <c r="H67" s="24" t="s">
        <v>12</v>
      </c>
      <c r="I67" s="24"/>
      <c r="AK67" s="4" t="s">
        <v>49</v>
      </c>
    </row>
    <row r="68" spans="3:37" ht="18" customHeight="1" x14ac:dyDescent="0.15">
      <c r="G68" s="28" t="s">
        <v>6</v>
      </c>
      <c r="H68" s="29">
        <f>N49</f>
        <v>97532.000000000015</v>
      </c>
      <c r="I68" s="29"/>
      <c r="J68" s="29"/>
    </row>
    <row r="69" spans="3:37" ht="18" customHeight="1" x14ac:dyDescent="0.15">
      <c r="G69" s="28"/>
      <c r="H69" s="30">
        <f>H55</f>
        <v>8253</v>
      </c>
      <c r="I69" s="30"/>
      <c r="J69" s="30"/>
    </row>
    <row r="70" spans="3:37" ht="18" customHeight="1" x14ac:dyDescent="0.15">
      <c r="G70" s="19" t="s">
        <v>6</v>
      </c>
      <c r="H70" s="23">
        <f>H68/H69</f>
        <v>11.817763237610567</v>
      </c>
      <c r="I70" s="23"/>
      <c r="J70" s="23"/>
      <c r="K70" s="5" t="str">
        <f>IF(H70&lt;L70,"&lt;","&gt;")</f>
        <v>&lt;</v>
      </c>
      <c r="L70" s="23">
        <f>R58</f>
        <v>120</v>
      </c>
      <c r="M70" s="23"/>
      <c r="N70" s="23"/>
    </row>
    <row r="71" spans="3:37" ht="18" customHeight="1" x14ac:dyDescent="0.15">
      <c r="K71" s="5" t="str">
        <f>IF(H70&lt;L70,"OK","NG")</f>
        <v>OK</v>
      </c>
    </row>
    <row r="72" spans="3:37" ht="18" customHeight="1" x14ac:dyDescent="0.15">
      <c r="M72" s="15"/>
    </row>
    <row r="73" spans="3:37" ht="18" customHeight="1" x14ac:dyDescent="0.15">
      <c r="M73" s="15"/>
    </row>
  </sheetData>
  <mergeCells count="45">
    <mergeCell ref="Q6:S6"/>
    <mergeCell ref="Q8:S8"/>
    <mergeCell ref="U8:W8"/>
    <mergeCell ref="Y8:AA8"/>
    <mergeCell ref="E11:E17"/>
    <mergeCell ref="O11:O12"/>
    <mergeCell ref="P11:P12"/>
    <mergeCell ref="Q12:S12"/>
    <mergeCell ref="P13:P14"/>
    <mergeCell ref="Q13:S13"/>
    <mergeCell ref="U13:W13"/>
    <mergeCell ref="Q14:W14"/>
    <mergeCell ref="Q15:S15"/>
    <mergeCell ref="O17:O18"/>
    <mergeCell ref="P17:P18"/>
    <mergeCell ref="Q18:S18"/>
    <mergeCell ref="H54:J54"/>
    <mergeCell ref="M54:O54"/>
    <mergeCell ref="P19:P20"/>
    <mergeCell ref="Q19:S19"/>
    <mergeCell ref="U19:W19"/>
    <mergeCell ref="Q20:W20"/>
    <mergeCell ref="Q21:S21"/>
    <mergeCell ref="H48:J48"/>
    <mergeCell ref="N48:P48"/>
    <mergeCell ref="H49:J49"/>
    <mergeCell ref="N49:P49"/>
    <mergeCell ref="H52:K52"/>
    <mergeCell ref="H53:J53"/>
    <mergeCell ref="M53:O53"/>
    <mergeCell ref="R58:T58"/>
    <mergeCell ref="H61:I61"/>
    <mergeCell ref="G62:G63"/>
    <mergeCell ref="H62:J62"/>
    <mergeCell ref="H63:J63"/>
    <mergeCell ref="G68:G69"/>
    <mergeCell ref="H68:J68"/>
    <mergeCell ref="H69:J69"/>
    <mergeCell ref="H55:J55"/>
    <mergeCell ref="H58:J58"/>
    <mergeCell ref="H70:J70"/>
    <mergeCell ref="L70:N70"/>
    <mergeCell ref="H64:J64"/>
    <mergeCell ref="L64:N64"/>
    <mergeCell ref="H67:I67"/>
  </mergeCells>
  <phoneticPr fontId="2"/>
  <dataValidations disablePrompts="1" count="1">
    <dataValidation type="list" allowBlank="1" showInputMessage="1" showErrorMessage="1" sqref="H52:K52">
      <formula1>$AK$52:$AK$68</formula1>
    </dataValidation>
  </dataValidations>
  <pageMargins left="0.98425196850393704" right="0.78740157480314965" top="0.78740157480314965" bottom="0.78740157480314965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1路線 </vt:lpstr>
      <vt:lpstr>'1路線 '!Print_Area</vt:lpstr>
    </vt:vector>
  </TitlesOfParts>
  <Company>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</cp:lastModifiedBy>
  <cp:lastPrinted>2021-03-25T02:13:29Z</cp:lastPrinted>
  <dcterms:created xsi:type="dcterms:W3CDTF">2005-06-26T11:17:12Z</dcterms:created>
  <dcterms:modified xsi:type="dcterms:W3CDTF">2022-07-07T14:52:25Z</dcterms:modified>
</cp:coreProperties>
</file>